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prpro\OneDrive\Área de Trabalho\PASTAS\MAPAS TRIMESTARIAS 2021\CONSOLIDADO 2021\"/>
    </mc:Choice>
  </mc:AlternateContent>
  <xr:revisionPtr revIDLastSave="0" documentId="13_ncr:1_{D847DA4F-1B3A-4808-BA53-D8987C815F5A}" xr6:coauthVersionLast="47" xr6:coauthVersionMax="47" xr10:uidLastSave="{00000000-0000-0000-0000-000000000000}"/>
  <bookViews>
    <workbookView xWindow="-120" yWindow="-120" windowWidth="20730" windowHeight="11160" tabRatio="599" xr2:uid="{00000000-000D-0000-FFFF-FFFF00000000}"/>
  </bookViews>
  <sheets>
    <sheet name="CONSOLIDADO" sheetId="2" r:id="rId1"/>
  </sheets>
  <definedNames>
    <definedName name="_xlnm.Print_Area" localSheetId="0">CONSOLIDADO!$A$1:$U$39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39" i="2" l="1"/>
  <c r="S39" i="2"/>
  <c r="R39" i="2"/>
  <c r="Q39" i="2"/>
  <c r="R14" i="2"/>
  <c r="T13" i="2"/>
  <c r="R13" i="2"/>
  <c r="T37" i="2"/>
  <c r="S37" i="2"/>
  <c r="T36" i="2"/>
  <c r="S36" i="2"/>
  <c r="T35" i="2"/>
  <c r="S35" i="2"/>
  <c r="R34" i="2" l="1"/>
  <c r="T34" i="2" s="1"/>
  <c r="R33" i="2"/>
  <c r="T33" i="2" s="1"/>
  <c r="R32" i="2"/>
  <c r="T32" i="2" s="1"/>
  <c r="S34" i="2" l="1"/>
  <c r="S33" i="2"/>
  <c r="S32" i="2"/>
  <c r="R31" i="2" l="1"/>
  <c r="O31" i="2"/>
  <c r="R30" i="2" l="1"/>
  <c r="T30" i="2" l="1"/>
  <c r="R27" i="2"/>
  <c r="T27" i="2" s="1"/>
  <c r="T24" i="2"/>
  <c r="T31" i="2"/>
  <c r="T29" i="2"/>
  <c r="S29" i="2"/>
  <c r="R28" i="2"/>
  <c r="T28" i="2" s="1"/>
  <c r="S27" i="2"/>
  <c r="R26" i="2"/>
  <c r="T26" i="2" s="1"/>
  <c r="R25" i="2"/>
  <c r="T25" i="2" s="1"/>
  <c r="S26" i="2" l="1"/>
  <c r="S30" i="2"/>
  <c r="S25" i="2"/>
  <c r="S28" i="2"/>
  <c r="S31" i="2"/>
  <c r="T21" i="2" l="1"/>
  <c r="R21" i="2"/>
  <c r="Q19" i="2"/>
  <c r="R19" i="2" s="1"/>
  <c r="T19" i="2"/>
  <c r="Q20" i="2" l="1"/>
  <c r="T20" i="2"/>
  <c r="R20" i="2"/>
  <c r="O20" i="2"/>
  <c r="T15" i="2" l="1"/>
  <c r="R15" i="2"/>
  <c r="Q15" i="2"/>
  <c r="O15" i="2"/>
  <c r="R18" i="2" l="1"/>
  <c r="T18" i="2" s="1"/>
  <c r="Q17" i="2"/>
  <c r="T17" i="2" s="1"/>
  <c r="T22" i="2"/>
  <c r="R22" i="2"/>
  <c r="Q23" i="2" l="1"/>
  <c r="R23" i="2"/>
  <c r="S14" i="2"/>
  <c r="Q14" i="2"/>
  <c r="S13" i="2" l="1"/>
  <c r="S24" i="2"/>
  <c r="S23" i="2"/>
  <c r="S17" i="2"/>
  <c r="S20" i="2" l="1"/>
  <c r="S18" i="2"/>
  <c r="S22" i="2"/>
  <c r="S21" i="2"/>
  <c r="S19" i="2"/>
  <c r="S15" i="2" l="1"/>
  <c r="T14" i="2" l="1"/>
  <c r="T23" i="2" l="1"/>
</calcChain>
</file>

<file path=xl/sharedStrings.xml><?xml version="1.0" encoding="utf-8"?>
<sst xmlns="http://schemas.openxmlformats.org/spreadsheetml/2006/main" count="290" uniqueCount="204">
  <si>
    <t>RAZÃO SOCIAL</t>
  </si>
  <si>
    <t>CONVÊNIO</t>
  </si>
  <si>
    <t>Nº</t>
  </si>
  <si>
    <t>MODALIDADE / Nº LICITAÇÃO</t>
  </si>
  <si>
    <t>CONCEDENTE</t>
  </si>
  <si>
    <t>CONTRATO</t>
  </si>
  <si>
    <t>DATA INÍCIO</t>
  </si>
  <si>
    <t>VALOR CONTRATADO (R$)</t>
  </si>
  <si>
    <t>NATUREZA DA DESPESA</t>
  </si>
  <si>
    <t>VALOR MEDIDO ACUMULADO</t>
  </si>
  <si>
    <t>VALOR  PAGO ACUMULADO NA OBRA OU SERVIÇO (R$)</t>
  </si>
  <si>
    <t>SITUAÇÃO</t>
  </si>
  <si>
    <t>OBRA OU SERVIÇO</t>
  </si>
  <si>
    <t>DESPESAS NO EXERCÍCIO</t>
  </si>
  <si>
    <t>VALOR PAGO ACUMULADO NO EXERCÍCIO (R$)</t>
  </si>
  <si>
    <t>CONTRAPARTIDA (R$)</t>
  </si>
  <si>
    <t>REPASSE
(R$)</t>
  </si>
  <si>
    <t>ADITIVO</t>
  </si>
  <si>
    <t>PRAZO</t>
  </si>
  <si>
    <t>DATA CONCLUSÃO / PARALISAÇÃO</t>
  </si>
  <si>
    <t>PRAZO ADITADO</t>
  </si>
  <si>
    <t>VALOR ADITADO ACUMULADO (R$)</t>
  </si>
  <si>
    <t>VALOR PAGO ACUMULADO NO PERÍODO (R$)</t>
  </si>
  <si>
    <t>IDENTIFICAÇÃO DA OBRA, SERVIÇO OU AQUISIÇÃO</t>
  </si>
  <si>
    <t>CNPJ/CPF</t>
  </si>
  <si>
    <t>CONTRATADO</t>
  </si>
  <si>
    <t>,</t>
  </si>
  <si>
    <t xml:space="preserve">   MAPA DEMONSTRATIVO DE OBRAS E SERVIÇOS DE ENGENHARIA </t>
  </si>
  <si>
    <t>PREFEITURA MUNICIPAL DE JOAQUIM NABUCO</t>
  </si>
  <si>
    <t>3.3.90.39.74</t>
  </si>
  <si>
    <t>ANDAMENTO</t>
  </si>
  <si>
    <t>UNIDADE ORÇAMENTÁRIA: SECRETARIA MUNICIPAL DE INFRA ESTRUTURA</t>
  </si>
  <si>
    <t>UNIDADE: PREFEITURA MUNICIPAL DE JOAQUIM NABUCO - PE</t>
  </si>
  <si>
    <t>BRISA AUTO LOCAÇÕES LTDA-EPP</t>
  </si>
  <si>
    <t>LOCAÇÃO DE VEICULOS TIPO CAMINHÃO BASCULANTE, CAMINHÃO COMPACTADOR, RETROESCAVADEIRA E TRATOR ESTEIRA. PARA AS NECESSIDADES DA LIMPEZA URBANA DESTE MUNICÍPIO.</t>
  </si>
  <si>
    <t>12 MESES</t>
  </si>
  <si>
    <t>11.447.604/0001-05</t>
  </si>
  <si>
    <t>100/2017</t>
  </si>
  <si>
    <t>21/06/2017</t>
  </si>
  <si>
    <t>21/06/2018</t>
  </si>
  <si>
    <t>4.4.90.51</t>
  </si>
  <si>
    <t>CONTRATAÇÃO DE EMPRESA DE ENGENHARIA CIVIL PARA EXECUTAR OS SERVIÇOS DE CONSTRUÇÃO DE ESCADARIAS E PAVIMENTAÇÃO COM PEDRAS GRANÍTICAS EM DIVERSAS RUAS DO MUNICÍPIO.</t>
  </si>
  <si>
    <t>27.928.441/0001-04</t>
  </si>
  <si>
    <t>CLEYTON SILVA ENGENHARIA - ME</t>
  </si>
  <si>
    <t>215/2018</t>
  </si>
  <si>
    <t>20/12/2018</t>
  </si>
  <si>
    <t>180 DIAS</t>
  </si>
  <si>
    <t>20/06/2019</t>
  </si>
  <si>
    <t>4.4.90.51.91</t>
  </si>
  <si>
    <t>PRESTAÇÃO DE SERVIÇOS DE LOCAÇÃO DE 02 VEÍCULOS CAMINHÃO  CAÇAMBA  DE PLACAS KLX 8042 E NPW 7358 PARA SERVIÇOS NESTE MUNICÍPIO.</t>
  </si>
  <si>
    <t>23.194.252/0001-02</t>
  </si>
  <si>
    <t>HIPERLOC AUTOLOCAÇÕES EIRELI - EPP</t>
  </si>
  <si>
    <t>205/2018</t>
  </si>
  <si>
    <t>31/10/2018</t>
  </si>
  <si>
    <t>31/10/2019</t>
  </si>
  <si>
    <t>CONCLUIDO</t>
  </si>
  <si>
    <t>PREGÃO PRESENCIAL 003/2019</t>
  </si>
  <si>
    <t>21.708.525/0001-56</t>
  </si>
  <si>
    <t>MAVIAEL FERREIRA TENÓRIO CONSTRUTORA - ME</t>
  </si>
  <si>
    <t>018/2019</t>
  </si>
  <si>
    <t>28/03/2019</t>
  </si>
  <si>
    <t>28/03/2020</t>
  </si>
  <si>
    <t>3.3.90.39</t>
  </si>
  <si>
    <t>PREGÃO PRESENCIAL 011/2017</t>
  </si>
  <si>
    <t>PREGÃO PRESENCIAL 043/2018</t>
  </si>
  <si>
    <t>PREGÃO PRESENCIAL 047/2018</t>
  </si>
  <si>
    <t>6 MESES</t>
  </si>
  <si>
    <t>PREGÃO PRESENCIAL 029/2019</t>
  </si>
  <si>
    <t>CONTRATAÇÃO DE EMPRESA ESPECIALIZADA PARA SERVIÇO DE REPOSIÇÃO DE CALÇAMENTO E MEIO FIO EM DIVERSAS RUAS, DESTE MUNICÍPIO.</t>
  </si>
  <si>
    <t>14.133.443/0001-65</t>
  </si>
  <si>
    <t>CF CONSTRUTORA EIRELI</t>
  </si>
  <si>
    <t>106/2019</t>
  </si>
  <si>
    <t>20/08/2019</t>
  </si>
  <si>
    <t>20/02/2020</t>
  </si>
  <si>
    <t>CONTRATAÇÃO DE EMPRESA DE ENGENHARIA OU ENGENHEIRO CIVIL ESPECIALIZADO NA ELABORAÇÃO DE PROJETOS BÁSICOS E FISCALIZAÇÃO DE OBRAS DA PREFEITURA DE JOAQUIM NABUCO E SUAS SECRETARIA DESTE MUNICÍPIO.</t>
  </si>
  <si>
    <t>;</t>
  </si>
  <si>
    <t>CLEYTON SILVA ENGENHARIA EIRELI</t>
  </si>
  <si>
    <t>03/11/2020</t>
  </si>
  <si>
    <t>08.853.117/0001-20</t>
  </si>
  <si>
    <t>CONSTRUTORA CELTA S.S EIRELI - EPP</t>
  </si>
  <si>
    <t>23/09/2020</t>
  </si>
  <si>
    <t>3 MESES</t>
  </si>
  <si>
    <t>23/12/2020</t>
  </si>
  <si>
    <t>TOMADA DE PREÇOS 018/2020</t>
  </si>
  <si>
    <t>CONTRATAÇÃO DE EMPRESA DE ENGENHARIA PARA CONSTRUÇÃO DE PARQUE AQUATICO DESTE MUNICIPIO.</t>
  </si>
  <si>
    <t>151/2020</t>
  </si>
  <si>
    <t>03/02/2021</t>
  </si>
  <si>
    <t>TOMADA DE PREÇOS 019/2020</t>
  </si>
  <si>
    <t>CONTRATAÇÃO DE EMPRESA DE ENGENHARIA PARA PAVIMENTAÇÃO EM DIVERSAS LOCALIDADES DESTE MUNICIPIO</t>
  </si>
  <si>
    <t>163/2020</t>
  </si>
  <si>
    <t>15/12/2020</t>
  </si>
  <si>
    <t>60 DIAS</t>
  </si>
  <si>
    <t>TOMADA DE PREÇOS 007/2020</t>
  </si>
  <si>
    <t>CONTRATAÇÃO DE E,PRESA DE ENGENHARIA PARA PAVIMENTAÇÃO EM DIVERSAS LOCALIDADES DESTE MUNICÍPIO.</t>
  </si>
  <si>
    <t>35.043.507/0001-07</t>
  </si>
  <si>
    <t>JOALE PROJETOS DE ARQUITETURA E CONSTRUÇÕES EIRELI</t>
  </si>
  <si>
    <t>068/2020</t>
  </si>
  <si>
    <t>31/08/2020</t>
  </si>
  <si>
    <t>4 MESES</t>
  </si>
  <si>
    <t>28/12/2020</t>
  </si>
  <si>
    <t>30 DIAS</t>
  </si>
  <si>
    <t>TOMADA DE PREÇOS 021/2020</t>
  </si>
  <si>
    <t>CONTRATAÇÃO DE EMPRESA DE ENGENHARIA PARA SERVIÇOS DE CAPINAÇÃO, ROÇO DE MATO, PODA, PINTURA DE MEIO FIO E CAIAÇÃO DE MUROSEM DIVERSAS LOCALIDADES DESTE MUNICÍPIO.</t>
  </si>
  <si>
    <t>09.466.881/0001-05</t>
  </si>
  <si>
    <t>ELISSON M DE L. DA SILVA</t>
  </si>
  <si>
    <t>164/2020</t>
  </si>
  <si>
    <t>18/12/2020</t>
  </si>
  <si>
    <t>18/01/2021</t>
  </si>
  <si>
    <t>TOMADA DE PREÇOS 012/2020</t>
  </si>
  <si>
    <t>CONTRATAÇÃO DE EMPRESA DE ENGENHARIA PARA EXECUÇÃO DOS SERVIÇOS DE REFORMA DOS PREDIOS: MERCADO PÚBLICO, BANHEIRO MUNICIPAL (ANEXO) E BOX DA PRAÇA DIÁRIO DE PERNAMBUCO DESTE MUNICIPIO.</t>
  </si>
  <si>
    <t>085/2020</t>
  </si>
  <si>
    <t>29/09/2020</t>
  </si>
  <si>
    <t>29/01/2021</t>
  </si>
  <si>
    <t>TOMADA DE PREÇOS 015/2020</t>
  </si>
  <si>
    <t>CONTRATAÇÃO DE EMPRESA DE ENGENHARIA PARA CONSTRUÇÃO DE DRENAGEM DE PASSAGEM MOLHADA EM DIVERSAS LOCALIDADES DESTE MUNICIPIO.</t>
  </si>
  <si>
    <t>080/2020</t>
  </si>
  <si>
    <r>
      <t xml:space="preserve">EXERCÍCIO: </t>
    </r>
    <r>
      <rPr>
        <sz val="11"/>
        <color theme="1"/>
        <rFont val="Arial"/>
        <family val="2"/>
      </rPr>
      <t xml:space="preserve"> </t>
    </r>
    <r>
      <rPr>
        <b/>
        <sz val="11"/>
        <color theme="1"/>
        <rFont val="Arial"/>
        <family val="2"/>
      </rPr>
      <t>2021</t>
    </r>
  </si>
  <si>
    <t>30DIAS</t>
  </si>
  <si>
    <t>DISPENSA DE SERVIÇOS  013/2020</t>
  </si>
  <si>
    <t>CONTRATAÇÃO DE EMPRESA DE ENGENHARIA CIVIL PARA EXECUÇÃO DOS SEERVIÇOS DE REPAROS DE PAVIMENTAÇÃO (TAPA BURACO) ASFALTICA, EM DIVERSAS LOCALIDADES DESTE MUNICIPIO.</t>
  </si>
  <si>
    <t>31.506.109/0001-29</t>
  </si>
  <si>
    <t>ICONE EMPREENDIMENTOS, LOCAÇÕES E SERVIÇOS</t>
  </si>
  <si>
    <t>CONTRATO DE SERVIÇO Nº 013/2020</t>
  </si>
  <si>
    <t>10/12/2021</t>
  </si>
  <si>
    <t>90 DIAS</t>
  </si>
  <si>
    <t>10/03/2021</t>
  </si>
  <si>
    <t>15/12/2021</t>
  </si>
  <si>
    <t>PERÍODO REFERENCIAL: JANEIRO A DEZEMBRO</t>
  </si>
  <si>
    <t>DISPENSA DE SERVIÇOS 1.025.2021</t>
  </si>
  <si>
    <t>CONTRATAÇÃO DE EMPRESA DE ENGENHARIA CIVIL PARA EXECUÇÃO DOS SERVIÇOS DE CAPINAÇÃO, ROÇO DE MATO E PODA DE ÁRVORES EM DIVERSAS LOCALIDADES DESTE MUNICIPIO.</t>
  </si>
  <si>
    <t>32.336.123/0001-94</t>
  </si>
  <si>
    <t>PH EMPREENDIMENTOS EIRELI</t>
  </si>
  <si>
    <t>002/2021</t>
  </si>
  <si>
    <t>30/04/2021</t>
  </si>
  <si>
    <t>120 DIAS</t>
  </si>
  <si>
    <t>30/08/2021</t>
  </si>
  <si>
    <t>DISPENSA DE SERVIÇOS  1.027/2021</t>
  </si>
  <si>
    <t>CONTRATAÇÃO DE EMPRESA DE ENGENHARIA CIVIL PARA EXECUÇÃO DE PINTURA DE MEIO FIO E CAIAÇÃO DE MUROS EM DIVERSAS LOCALIDADES DESTE MUNICIPIO.</t>
  </si>
  <si>
    <t>40.139.799/0001-16</t>
  </si>
  <si>
    <t>LUCINEIDE M DA SILVA EIRELI</t>
  </si>
  <si>
    <t>003/2021</t>
  </si>
  <si>
    <t>30/06/2021</t>
  </si>
  <si>
    <t>DISPENSA DE SERVIÇOS 1.033/2021</t>
  </si>
  <si>
    <t>REFORMA DOS PREDIOS DA SECRETARIA DA ASSISTENCIA SOCIAL DESTE MUNICIPIO</t>
  </si>
  <si>
    <t>36.920.024/0001-06</t>
  </si>
  <si>
    <t>FABIANO DE CARVALHO SOTERO</t>
  </si>
  <si>
    <t>06/05/2021</t>
  </si>
  <si>
    <t>06/07/2021</t>
  </si>
  <si>
    <t>DISPENSA DE SERVIÇOS 1.035/2021</t>
  </si>
  <si>
    <t>SERVIÇO DE RECUPERAÇÃO DE DRENAGEM E CONSTRUÇÃO DE PASSAGEM MOLHADA EM DIVERSAS LOCALIDADES DESTE MUNICIPIO</t>
  </si>
  <si>
    <t>21/05/2021</t>
  </si>
  <si>
    <t>21/07/2021</t>
  </si>
  <si>
    <t>DISPENSA DE SERVIÇOS 001/2021</t>
  </si>
  <si>
    <t>PRESTAÇÃO DE SERVIÇOS DE REFORMA DA SECRETARIA MUNICIPAL DE POLITICAS PLUBLICAS PARA MULHERES DESTE MUNICIPIO</t>
  </si>
  <si>
    <t>11/03/2021</t>
  </si>
  <si>
    <t>15 DIAS</t>
  </si>
  <si>
    <t>11/04/2021</t>
  </si>
  <si>
    <t>TOMADA DE PREÇOS 005/2021</t>
  </si>
  <si>
    <t>CONTRATAÇÃO DE EMPRESA DE ENGENHARIA PARA CONSTRUÇÃO DE ESTACIONAMENTOS ROTATIVOS NESTE MUNICÍPIO.</t>
  </si>
  <si>
    <t>052/2021</t>
  </si>
  <si>
    <t>03/05/2021</t>
  </si>
  <si>
    <t>03/08/2021</t>
  </si>
  <si>
    <t>TOMADA DE PREÇOS 006/2021</t>
  </si>
  <si>
    <t>CONTRATAÇÃO DE EMPRESA DE ENGENHARIA PARA PRESTAÇÃO DE REFORMA DO PREDIO SEDE DA PREFEITURA MUNICIPAL DESTE MUNICIPIO.</t>
  </si>
  <si>
    <t>33.636.896/0001-59</t>
  </si>
  <si>
    <t>K. FAGNER DA SILVA CONSTRUTORA LTDA</t>
  </si>
  <si>
    <t>055/2021</t>
  </si>
  <si>
    <t>27/04/2021</t>
  </si>
  <si>
    <t>27/07/2021</t>
  </si>
  <si>
    <t>PREGÃO ELETRONICO 014/2021</t>
  </si>
  <si>
    <t>23.762.006/0001-00</t>
  </si>
  <si>
    <t>URBANA ALUGUEL DE CARROS EIRELI</t>
  </si>
  <si>
    <t>064/2021</t>
  </si>
  <si>
    <t>17/05/2021</t>
  </si>
  <si>
    <t>17/05/2022</t>
  </si>
  <si>
    <t>TOMADA DE PREÇOS 001/2021</t>
  </si>
  <si>
    <t>CONTRATAÇÃO DE EMPRESA ESPECIALIZADA PARA SERVIÇOS DE REPOSIÇÃO EM CALÇAMENTO E MEIO FIO EM DIVERSAS LOCALIDADES DESTE MUNICÍPIO.</t>
  </si>
  <si>
    <t>13.350.372/0001-90</t>
  </si>
  <si>
    <t>PROMOV EMPREENDIMENTOS EIRELI  - ME</t>
  </si>
  <si>
    <t>031/2021</t>
  </si>
  <si>
    <t>29/03/2021</t>
  </si>
  <si>
    <t>29/03/2022</t>
  </si>
  <si>
    <t>TOMADA DE PREÇOS 008/2021</t>
  </si>
  <si>
    <t>CONTRATAÇÃO DE EMPRESA ESPECIALIZADA EM RECOMPOSIÇÃO E RECAPEAMENTO ASFALTICO DE PAVIMENTO (OPERAÇÃO TAPA BURACO) EM DIVERSAS RUAS DESTE MUNICIPIO.</t>
  </si>
  <si>
    <t>ICONE EMPREENDIMENTOS, LOCAÇÕES E SERVIÇOS EIRELI</t>
  </si>
  <si>
    <t>160/2021</t>
  </si>
  <si>
    <t>26/07/2021</t>
  </si>
  <si>
    <t>26/07/2022</t>
  </si>
  <si>
    <t>DISPENSA DE SERVIÇOS Nº 1.053/2021</t>
  </si>
  <si>
    <t>CONTRATAÇÃO DE EMPRESA PARA REUTARAÇÃO DO GINASIO POLIESPORTIVO DESTE MUNICÍPIO.</t>
  </si>
  <si>
    <t>42.110.354/0001-39</t>
  </si>
  <si>
    <t>VALDSON L. DE LIMA SILVA EIRELI</t>
  </si>
  <si>
    <t>07/10/2021</t>
  </si>
  <si>
    <t>07/12/2021</t>
  </si>
  <si>
    <t>DISPENSA DE SERVIÇOS Nº 1.054/2021</t>
  </si>
  <si>
    <t>CONTRATAÇÃO DE EMPRESA PARA SERVIÇOS DE PINTURA DOS CEMITÉRIOS PÚBLICOS DESTE MUNICÍPIO.</t>
  </si>
  <si>
    <t>19/10/2021</t>
  </si>
  <si>
    <t>05/11/2021</t>
  </si>
  <si>
    <t>DISPENSA DE SERVIÇOS Nº 1.057/2021</t>
  </si>
  <si>
    <t>CONTRATAÇÃO DE EMPRESA PARA MANUTENÇÃO DA ACADEMIA DAS CIDADES DESTE MUNICÍPIO.</t>
  </si>
  <si>
    <t>19/11/2021</t>
  </si>
  <si>
    <t>05 DIAS</t>
  </si>
  <si>
    <t>26/11/2021</t>
  </si>
  <si>
    <t>CONTRATAÇÃO DE EMPRESA PARA PRESTAÇÃO DE SERVIÇOS DE LOCAÇÕES DE VEICULOS AUTOMOTORES, PARA ATENDER AS DEMANDAS DA SECRETARIA DE INFRAESTRUTURA DESTE MUNICÍPIO.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</si>
</sst>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$&quot;\ * #,##0.00_-;\-&quot;R$&quot;\ * #,##0.00_-;_-&quot;R$&quot;\ * &quot;-&quot;??_-;_-@_-"/>
    <numFmt numFmtId="164" formatCode="&quot;R$&quot;\ #,##0.00"/>
  </numFmts>
  <fonts count="15" x14ac:knownFonts="1">
    <font>
      <sz val="10"/>
      <name val="Arial"/>
    </font>
    <font>
      <sz val="8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14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rgb="FF16365C"/>
      </left>
      <right style="medium">
        <color rgb="FF16365C"/>
      </right>
      <top style="medium">
        <color rgb="FF16365C"/>
      </top>
      <bottom style="medium">
        <color rgb="FF16365C"/>
      </bottom>
      <diagonal/>
    </border>
    <border>
      <left/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</borders>
  <cellStyleXfs count="1">
    <xf numFmtId="0" fontId="0" fillId="0" borderId="0"/>
  </cellStyleXfs>
  <cellXfs count="50">
    <xf numFmtId="0" fontId="0" fillId="0" borderId="0" xfId="0"/>
    <xf numFmtId="49" fontId="2" fillId="0" borderId="0" xfId="0" applyNumberFormat="1" applyFont="1" applyAlignment="1">
      <alignment vertical="top" wrapText="1"/>
    </xf>
    <xf numFmtId="49" fontId="3" fillId="0" borderId="0" xfId="0" applyNumberFormat="1" applyFont="1" applyAlignment="1">
      <alignment vertical="top" wrapText="1"/>
    </xf>
    <xf numFmtId="49" fontId="4" fillId="0" borderId="0" xfId="0" applyNumberFormat="1" applyFont="1" applyAlignment="1">
      <alignment vertical="top" wrapText="1"/>
    </xf>
    <xf numFmtId="49" fontId="5" fillId="0" borderId="0" xfId="0" applyNumberFormat="1" applyFont="1" applyAlignment="1">
      <alignment vertical="center" wrapText="1"/>
    </xf>
    <xf numFmtId="49" fontId="5" fillId="0" borderId="0" xfId="0" applyNumberFormat="1" applyFont="1" applyAlignment="1">
      <alignment vertical="top" wrapText="1"/>
    </xf>
    <xf numFmtId="49" fontId="5" fillId="0" borderId="0" xfId="0" applyNumberFormat="1" applyFont="1" applyAlignment="1">
      <alignment horizontal="center" vertical="top" wrapText="1"/>
    </xf>
    <xf numFmtId="49" fontId="7" fillId="0" borderId="0" xfId="0" applyNumberFormat="1" applyFont="1" applyAlignment="1">
      <alignment horizontal="center" vertical="top" wrapText="1"/>
    </xf>
    <xf numFmtId="2" fontId="5" fillId="0" borderId="0" xfId="0" applyNumberFormat="1" applyFont="1" applyAlignment="1">
      <alignment horizontal="center" vertical="top" wrapText="1"/>
    </xf>
    <xf numFmtId="4" fontId="5" fillId="0" borderId="0" xfId="0" applyNumberFormat="1" applyFont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164" fontId="3" fillId="2" borderId="1" xfId="0" applyNumberFormat="1" applyFont="1" applyFill="1" applyBorder="1" applyAlignment="1">
      <alignment horizontal="center" vertical="center" wrapText="1"/>
    </xf>
    <xf numFmtId="164" fontId="3" fillId="2" borderId="2" xfId="0" applyNumberFormat="1" applyFont="1" applyFill="1" applyBorder="1" applyAlignment="1">
      <alignment horizontal="center" vertical="center" wrapText="1"/>
    </xf>
    <xf numFmtId="49" fontId="7" fillId="2" borderId="0" xfId="0" applyNumberFormat="1" applyFont="1" applyFill="1" applyAlignment="1">
      <alignment horizontal="center" vertical="top" wrapText="1"/>
    </xf>
    <xf numFmtId="49" fontId="7" fillId="2" borderId="0" xfId="0" applyNumberFormat="1" applyFont="1" applyFill="1" applyAlignment="1">
      <alignment horizontal="left" vertical="top"/>
    </xf>
    <xf numFmtId="49" fontId="7" fillId="2" borderId="0" xfId="0" applyNumberFormat="1" applyFont="1" applyFill="1" applyAlignment="1">
      <alignment horizontal="left" vertical="top" wrapText="1"/>
    </xf>
    <xf numFmtId="49" fontId="7" fillId="2" borderId="0" xfId="0" applyNumberFormat="1" applyFont="1" applyFill="1" applyAlignment="1">
      <alignment vertical="top" wrapText="1"/>
    </xf>
    <xf numFmtId="49" fontId="8" fillId="2" borderId="0" xfId="0" applyNumberFormat="1" applyFont="1" applyFill="1" applyAlignment="1">
      <alignment horizontal="center" vertical="top" wrapText="1"/>
    </xf>
    <xf numFmtId="49" fontId="6" fillId="2" borderId="0" xfId="0" applyNumberFormat="1" applyFont="1" applyFill="1" applyAlignment="1">
      <alignment horizontal="center" vertical="top"/>
    </xf>
    <xf numFmtId="4" fontId="4" fillId="2" borderId="0" xfId="0" applyNumberFormat="1" applyFont="1" applyFill="1" applyAlignment="1">
      <alignment horizontal="center" vertical="top" wrapText="1"/>
    </xf>
    <xf numFmtId="49" fontId="5" fillId="2" borderId="0" xfId="0" applyNumberFormat="1" applyFont="1" applyFill="1" applyAlignment="1">
      <alignment horizontal="center" vertical="top" wrapText="1"/>
    </xf>
    <xf numFmtId="4" fontId="5" fillId="2" borderId="0" xfId="0" applyNumberFormat="1" applyFont="1" applyFill="1" applyAlignment="1">
      <alignment horizontal="center" vertical="top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justify" vertical="center" wrapText="1"/>
    </xf>
    <xf numFmtId="49" fontId="11" fillId="2" borderId="1" xfId="0" applyNumberFormat="1" applyFont="1" applyFill="1" applyBorder="1" applyAlignment="1">
      <alignment horizontal="center" wrapText="1"/>
    </xf>
    <xf numFmtId="164" fontId="11" fillId="2" borderId="1" xfId="0" applyNumberFormat="1" applyFont="1" applyFill="1" applyBorder="1" applyAlignment="1">
      <alignment horizontal="center" vertical="center" wrapText="1"/>
    </xf>
    <xf numFmtId="49" fontId="11" fillId="2" borderId="3" xfId="0" applyNumberFormat="1" applyFont="1" applyFill="1" applyBorder="1" applyAlignment="1">
      <alignment horizontal="center" vertical="center" wrapText="1"/>
    </xf>
    <xf numFmtId="49" fontId="11" fillId="2" borderId="3" xfId="0" applyNumberFormat="1" applyFont="1" applyFill="1" applyBorder="1" applyAlignment="1">
      <alignment horizontal="justify" vertical="center" wrapText="1"/>
    </xf>
    <xf numFmtId="4" fontId="11" fillId="2" borderId="3" xfId="0" applyNumberFormat="1" applyFont="1" applyFill="1" applyBorder="1" applyAlignment="1">
      <alignment horizontal="center" vertical="center" wrapText="1"/>
    </xf>
    <xf numFmtId="49" fontId="11" fillId="2" borderId="3" xfId="0" applyNumberFormat="1" applyFont="1" applyFill="1" applyBorder="1" applyAlignment="1">
      <alignment horizontal="center" wrapText="1"/>
    </xf>
    <xf numFmtId="164" fontId="11" fillId="2" borderId="3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14" fillId="0" borderId="0" xfId="0" applyNumberFormat="1" applyFont="1" applyAlignment="1">
      <alignment vertical="top" wrapText="1"/>
    </xf>
    <xf numFmtId="44" fontId="8" fillId="0" borderId="0" xfId="0" applyNumberFormat="1" applyFont="1" applyAlignment="1">
      <alignment vertical="top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0" borderId="0" xfId="0" applyNumberFormat="1" applyFont="1" applyAlignment="1">
      <alignment horizontal="center" vertical="center" wrapText="1"/>
    </xf>
    <xf numFmtId="49" fontId="10" fillId="2" borderId="0" xfId="0" applyNumberFormat="1" applyFont="1" applyFill="1" applyAlignment="1">
      <alignment horizontal="left" vertical="top"/>
    </xf>
    <xf numFmtId="49" fontId="9" fillId="2" borderId="0" xfId="0" applyNumberFormat="1" applyFont="1" applyFill="1" applyAlignment="1">
      <alignment horizontal="center" vertical="top" wrapText="1"/>
    </xf>
    <xf numFmtId="49" fontId="9" fillId="2" borderId="0" xfId="0" applyNumberFormat="1" applyFont="1" applyFill="1" applyAlignment="1">
      <alignment horizontal="left" vertical="top" wrapText="1"/>
    </xf>
    <xf numFmtId="0" fontId="7" fillId="2" borderId="0" xfId="0" applyNumberFormat="1" applyFont="1" applyFill="1" applyAlignment="1">
      <alignment horizontal="left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49" fontId="9" fillId="2" borderId="4" xfId="0" applyNumberFormat="1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justify" vertical="justify" wrapText="1"/>
    </xf>
    <xf numFmtId="49" fontId="12" fillId="2" borderId="1" xfId="0" applyNumberFormat="1" applyFont="1" applyFill="1" applyBorder="1" applyAlignment="1">
      <alignment horizontal="center" vertical="center" wrapText="1"/>
    </xf>
    <xf numFmtId="49" fontId="11" fillId="2" borderId="0" xfId="0" applyNumberFormat="1" applyFont="1" applyFill="1" applyAlignment="1">
      <alignment horizontal="center" vertical="center" wrapText="1"/>
    </xf>
    <xf numFmtId="164" fontId="11" fillId="2" borderId="0" xfId="0" applyNumberFormat="1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816428</xdr:colOff>
      <xdr:row>1</xdr:row>
      <xdr:rowOff>13607</xdr:rowOff>
    </xdr:from>
    <xdr:to>
      <xdr:col>20</xdr:col>
      <xdr:colOff>666749</xdr:colOff>
      <xdr:row>8</xdr:row>
      <xdr:rowOff>71665</xdr:rowOff>
    </xdr:to>
    <xdr:pic>
      <xdr:nvPicPr>
        <xdr:cNvPr id="2" name="Imagem 1" descr="Logo Joaquim Nabuco.jpg">
          <a:extLst>
            <a:ext uri="{FF2B5EF4-FFF2-40B4-BE49-F238E27FC236}">
              <a16:creationId xmlns:a16="http://schemas.microsoft.com/office/drawing/2014/main" id="{E9D67E9D-918E-4AA0-8A40-A643DCA0F1D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002749" y="163286"/>
          <a:ext cx="3769179" cy="1282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pageSetUpPr fitToPage="1"/>
  </sheetPr>
  <dimension ref="A4:X63"/>
  <sheetViews>
    <sheetView tabSelected="1" zoomScale="70" zoomScaleNormal="70" workbookViewId="0">
      <selection activeCell="Y41" sqref="Y41"/>
    </sheetView>
  </sheetViews>
  <sheetFormatPr defaultRowHeight="11.25" x14ac:dyDescent="0.2"/>
  <cols>
    <col min="1" max="1" width="17.28515625" style="6" customWidth="1"/>
    <col min="2" max="2" width="38.5703125" style="6" customWidth="1"/>
    <col min="3" max="3" width="12.28515625" style="6" customWidth="1"/>
    <col min="4" max="4" width="23.42578125" style="6" customWidth="1"/>
    <col min="5" max="5" width="16.140625" style="6" customWidth="1"/>
    <col min="6" max="6" width="21" style="6" customWidth="1"/>
    <col min="7" max="7" width="22.28515625" style="6" customWidth="1"/>
    <col min="8" max="8" width="31.140625" style="6" customWidth="1"/>
    <col min="9" max="9" width="13.140625" style="6" customWidth="1"/>
    <col min="10" max="10" width="14" style="6" customWidth="1"/>
    <col min="11" max="11" width="12.85546875" style="6" customWidth="1"/>
    <col min="12" max="12" width="17.5703125" style="6" customWidth="1"/>
    <col min="13" max="14" width="12.28515625" style="6" customWidth="1"/>
    <col min="15" max="15" width="16.28515625" style="6" bestFit="1" customWidth="1"/>
    <col min="16" max="16" width="16" style="6" customWidth="1"/>
    <col min="17" max="17" width="21.140625" style="6" customWidth="1"/>
    <col min="18" max="18" width="18.7109375" style="6" customWidth="1"/>
    <col min="19" max="19" width="17.7109375" style="6" customWidth="1"/>
    <col min="20" max="20" width="22.28515625" style="6" customWidth="1"/>
    <col min="21" max="21" width="15.85546875" style="6" customWidth="1"/>
    <col min="22" max="22" width="10.7109375" style="5" customWidth="1"/>
    <col min="23" max="23" width="9.140625" style="5"/>
    <col min="24" max="24" width="10.7109375" style="5" customWidth="1"/>
    <col min="25" max="16384" width="9.140625" style="5"/>
  </cols>
  <sheetData>
    <row r="4" spans="1:21" ht="15" x14ac:dyDescent="0.2">
      <c r="A4" s="35" t="s">
        <v>28</v>
      </c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</row>
    <row r="5" spans="1:21" s="1" customFormat="1" ht="18" x14ac:dyDescent="0.2">
      <c r="A5" s="35" t="s">
        <v>27</v>
      </c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</row>
    <row r="6" spans="1:21" ht="14.25" x14ac:dyDescent="0.2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1" s="2" customFormat="1" ht="12.75" customHeight="1" x14ac:dyDescent="0.2">
      <c r="A7" s="36" t="s">
        <v>32</v>
      </c>
      <c r="B7" s="36"/>
      <c r="C7" s="15"/>
      <c r="D7" s="37"/>
      <c r="E7" s="37"/>
      <c r="F7" s="37"/>
      <c r="G7" s="37"/>
      <c r="H7" s="37"/>
      <c r="I7" s="38" t="s">
        <v>116</v>
      </c>
      <c r="J7" s="38"/>
      <c r="K7" s="38"/>
      <c r="L7" s="15"/>
      <c r="M7" s="37"/>
      <c r="N7" s="37"/>
      <c r="O7" s="37"/>
      <c r="P7" s="37"/>
      <c r="Q7" s="37"/>
      <c r="R7" s="37"/>
      <c r="S7" s="37"/>
      <c r="T7" s="37"/>
      <c r="U7" s="37"/>
    </row>
    <row r="8" spans="1:21" s="2" customFormat="1" ht="12.75" customHeight="1" x14ac:dyDescent="0.2">
      <c r="A8" s="38" t="s">
        <v>31</v>
      </c>
      <c r="B8" s="38"/>
      <c r="C8" s="38"/>
      <c r="D8" s="38"/>
      <c r="E8" s="37"/>
      <c r="F8" s="37"/>
      <c r="G8" s="37"/>
      <c r="H8" s="37"/>
      <c r="I8" s="38" t="s">
        <v>127</v>
      </c>
      <c r="J8" s="38"/>
      <c r="K8" s="38"/>
      <c r="L8" s="38"/>
      <c r="M8" s="38"/>
      <c r="N8" s="15"/>
      <c r="O8" s="39"/>
      <c r="P8" s="37"/>
      <c r="Q8" s="37"/>
      <c r="R8" s="37"/>
      <c r="S8" s="37"/>
      <c r="T8" s="37"/>
      <c r="U8" s="37"/>
    </row>
    <row r="9" spans="1:21" s="3" customFormat="1" ht="15" thickBot="1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 t="s">
        <v>26</v>
      </c>
      <c r="O9" s="13"/>
      <c r="P9" s="13"/>
      <c r="Q9" s="13"/>
      <c r="R9" s="13"/>
      <c r="S9" s="13"/>
      <c r="T9" s="13"/>
      <c r="U9" s="13"/>
    </row>
    <row r="10" spans="1:21" s="4" customFormat="1" ht="15.75" thickBot="1" x14ac:dyDescent="0.25">
      <c r="A10" s="40" t="s">
        <v>12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1"/>
      <c r="O10" s="42"/>
      <c r="P10" s="40" t="s">
        <v>13</v>
      </c>
      <c r="Q10" s="40"/>
      <c r="R10" s="40"/>
      <c r="S10" s="40"/>
      <c r="T10" s="40" t="s">
        <v>10</v>
      </c>
      <c r="U10" s="40" t="s">
        <v>11</v>
      </c>
    </row>
    <row r="11" spans="1:21" s="4" customFormat="1" ht="15.75" thickBot="1" x14ac:dyDescent="0.25">
      <c r="A11" s="40" t="s">
        <v>3</v>
      </c>
      <c r="B11" s="40" t="s">
        <v>23</v>
      </c>
      <c r="C11" s="40" t="s">
        <v>1</v>
      </c>
      <c r="D11" s="40"/>
      <c r="E11" s="40"/>
      <c r="F11" s="40"/>
      <c r="G11" s="40" t="s">
        <v>25</v>
      </c>
      <c r="H11" s="40"/>
      <c r="I11" s="40" t="s">
        <v>5</v>
      </c>
      <c r="J11" s="40"/>
      <c r="K11" s="40"/>
      <c r="L11" s="40"/>
      <c r="M11" s="40"/>
      <c r="N11" s="40" t="s">
        <v>17</v>
      </c>
      <c r="O11" s="40"/>
      <c r="P11" s="40" t="s">
        <v>8</v>
      </c>
      <c r="Q11" s="40" t="s">
        <v>9</v>
      </c>
      <c r="R11" s="43" t="s">
        <v>22</v>
      </c>
      <c r="S11" s="43" t="s">
        <v>14</v>
      </c>
      <c r="T11" s="40"/>
      <c r="U11" s="40"/>
    </row>
    <row r="12" spans="1:21" s="4" customFormat="1" ht="87" customHeight="1" thickBot="1" x14ac:dyDescent="0.25">
      <c r="A12" s="40"/>
      <c r="B12" s="40"/>
      <c r="C12" s="44" t="s">
        <v>2</v>
      </c>
      <c r="D12" s="44" t="s">
        <v>4</v>
      </c>
      <c r="E12" s="44" t="s">
        <v>16</v>
      </c>
      <c r="F12" s="44" t="s">
        <v>15</v>
      </c>
      <c r="G12" s="44" t="s">
        <v>24</v>
      </c>
      <c r="H12" s="44" t="s">
        <v>0</v>
      </c>
      <c r="I12" s="44" t="s">
        <v>2</v>
      </c>
      <c r="J12" s="44" t="s">
        <v>6</v>
      </c>
      <c r="K12" s="44" t="s">
        <v>18</v>
      </c>
      <c r="L12" s="44" t="s">
        <v>7</v>
      </c>
      <c r="M12" s="44" t="s">
        <v>19</v>
      </c>
      <c r="N12" s="44" t="s">
        <v>20</v>
      </c>
      <c r="O12" s="45" t="s">
        <v>21</v>
      </c>
      <c r="P12" s="40"/>
      <c r="Q12" s="40"/>
      <c r="R12" s="43"/>
      <c r="S12" s="43"/>
      <c r="T12" s="40"/>
      <c r="U12" s="40"/>
    </row>
    <row r="13" spans="1:21" s="4" customFormat="1" ht="99.75" customHeight="1" thickBot="1" x14ac:dyDescent="0.25">
      <c r="A13" s="22" t="s">
        <v>63</v>
      </c>
      <c r="B13" s="23" t="s">
        <v>34</v>
      </c>
      <c r="C13" s="24"/>
      <c r="D13" s="24"/>
      <c r="E13" s="24"/>
      <c r="F13" s="24"/>
      <c r="G13" s="22" t="s">
        <v>36</v>
      </c>
      <c r="H13" s="22" t="s">
        <v>33</v>
      </c>
      <c r="I13" s="22" t="s">
        <v>37</v>
      </c>
      <c r="J13" s="22" t="s">
        <v>38</v>
      </c>
      <c r="K13" s="22" t="s">
        <v>35</v>
      </c>
      <c r="L13" s="25">
        <v>980969</v>
      </c>
      <c r="M13" s="22" t="s">
        <v>39</v>
      </c>
      <c r="N13" s="22" t="s">
        <v>35</v>
      </c>
      <c r="O13" s="25">
        <v>980969</v>
      </c>
      <c r="P13" s="22" t="s">
        <v>29</v>
      </c>
      <c r="Q13" s="25">
        <v>465012</v>
      </c>
      <c r="R13" s="25">
        <f>159300+54950+166368+171851</f>
        <v>552469</v>
      </c>
      <c r="S13" s="25">
        <f>R13</f>
        <v>552469</v>
      </c>
      <c r="T13" s="25">
        <f>Q13+R13</f>
        <v>1017481</v>
      </c>
      <c r="U13" s="22" t="s">
        <v>30</v>
      </c>
    </row>
    <row r="14" spans="1:21" ht="72" thickBot="1" x14ac:dyDescent="0.25">
      <c r="A14" s="22" t="s">
        <v>64</v>
      </c>
      <c r="B14" s="23" t="s">
        <v>49</v>
      </c>
      <c r="C14" s="22"/>
      <c r="D14" s="22"/>
      <c r="E14" s="22"/>
      <c r="F14" s="22"/>
      <c r="G14" s="22" t="s">
        <v>50</v>
      </c>
      <c r="H14" s="22" t="s">
        <v>51</v>
      </c>
      <c r="I14" s="22" t="s">
        <v>52</v>
      </c>
      <c r="J14" s="22" t="s">
        <v>53</v>
      </c>
      <c r="K14" s="22" t="s">
        <v>35</v>
      </c>
      <c r="L14" s="25">
        <v>356280</v>
      </c>
      <c r="M14" s="22" t="s">
        <v>54</v>
      </c>
      <c r="N14" s="22" t="s">
        <v>35</v>
      </c>
      <c r="O14" s="25">
        <v>356280</v>
      </c>
      <c r="P14" s="22" t="s">
        <v>29</v>
      </c>
      <c r="Q14" s="25">
        <f>15800+15800+15800+15800+15800+15800+15800</f>
        <v>110600</v>
      </c>
      <c r="R14" s="25">
        <f>15800+15800+76137.5</f>
        <v>107737.5</v>
      </c>
      <c r="S14" s="25">
        <f>R14</f>
        <v>107737.5</v>
      </c>
      <c r="T14" s="25">
        <f t="shared" ref="T14" si="0">Q14+R14</f>
        <v>218337.5</v>
      </c>
      <c r="U14" s="22" t="s">
        <v>55</v>
      </c>
    </row>
    <row r="15" spans="1:21" ht="100.5" thickBot="1" x14ac:dyDescent="0.25">
      <c r="A15" s="22" t="s">
        <v>65</v>
      </c>
      <c r="B15" s="46" t="s">
        <v>41</v>
      </c>
      <c r="C15" s="22"/>
      <c r="D15" s="22"/>
      <c r="E15" s="22"/>
      <c r="F15" s="22"/>
      <c r="G15" s="22" t="s">
        <v>42</v>
      </c>
      <c r="H15" s="22" t="s">
        <v>43</v>
      </c>
      <c r="I15" s="22" t="s">
        <v>44</v>
      </c>
      <c r="J15" s="22" t="s">
        <v>45</v>
      </c>
      <c r="K15" s="22" t="s">
        <v>46</v>
      </c>
      <c r="L15" s="25">
        <v>210455.41</v>
      </c>
      <c r="M15" s="22" t="s">
        <v>47</v>
      </c>
      <c r="N15" s="22" t="s">
        <v>66</v>
      </c>
      <c r="O15" s="25">
        <f>6279.26+22214.37</f>
        <v>28493.629999999997</v>
      </c>
      <c r="P15" s="22" t="s">
        <v>48</v>
      </c>
      <c r="Q15" s="25">
        <f>28560.58+54078.51+47797.25+28493.63</f>
        <v>158929.97</v>
      </c>
      <c r="R15" s="25">
        <f>28560.58+54078.51+47797.25+28493.63</f>
        <v>158929.97</v>
      </c>
      <c r="S15" s="25">
        <f t="shared" ref="S15:S23" si="1">R15</f>
        <v>158929.97</v>
      </c>
      <c r="T15" s="25">
        <f>156311.95</f>
        <v>156311.95000000001</v>
      </c>
      <c r="U15" s="22" t="s">
        <v>30</v>
      </c>
    </row>
    <row r="16" spans="1:21" ht="114.75" thickBot="1" x14ac:dyDescent="0.25">
      <c r="A16" s="22" t="s">
        <v>56</v>
      </c>
      <c r="B16" s="23" t="s">
        <v>74</v>
      </c>
      <c r="C16" s="24"/>
      <c r="D16" s="24"/>
      <c r="E16" s="24"/>
      <c r="F16" s="24"/>
      <c r="G16" s="22" t="s">
        <v>57</v>
      </c>
      <c r="H16" s="22" t="s">
        <v>58</v>
      </c>
      <c r="I16" s="22" t="s">
        <v>59</v>
      </c>
      <c r="J16" s="22" t="s">
        <v>60</v>
      </c>
      <c r="K16" s="22" t="s">
        <v>35</v>
      </c>
      <c r="L16" s="25">
        <v>36000</v>
      </c>
      <c r="M16" s="22" t="s">
        <v>61</v>
      </c>
      <c r="N16" s="22" t="s">
        <v>81</v>
      </c>
      <c r="O16" s="22"/>
      <c r="P16" s="22" t="s">
        <v>62</v>
      </c>
      <c r="Q16" s="25">
        <v>39127.699999999997</v>
      </c>
      <c r="R16" s="25">
        <v>39127.699999999997</v>
      </c>
      <c r="S16" s="25">
        <v>39127.699999999997</v>
      </c>
      <c r="T16" s="25">
        <v>39127.699999999997</v>
      </c>
      <c r="U16" s="22" t="s">
        <v>30</v>
      </c>
    </row>
    <row r="17" spans="1:24" ht="72" thickBot="1" x14ac:dyDescent="0.25">
      <c r="A17" s="22" t="s">
        <v>67</v>
      </c>
      <c r="B17" s="23" t="s">
        <v>68</v>
      </c>
      <c r="C17" s="24"/>
      <c r="D17" s="24"/>
      <c r="E17" s="24"/>
      <c r="F17" s="24"/>
      <c r="G17" s="22" t="s">
        <v>69</v>
      </c>
      <c r="H17" s="22" t="s">
        <v>70</v>
      </c>
      <c r="I17" s="22" t="s">
        <v>71</v>
      </c>
      <c r="J17" s="22" t="s">
        <v>72</v>
      </c>
      <c r="K17" s="22" t="s">
        <v>46</v>
      </c>
      <c r="L17" s="25">
        <v>250000</v>
      </c>
      <c r="M17" s="22" t="s">
        <v>73</v>
      </c>
      <c r="N17" s="22" t="s">
        <v>66</v>
      </c>
      <c r="O17" s="22"/>
      <c r="P17" s="22" t="s">
        <v>40</v>
      </c>
      <c r="Q17" s="25">
        <f>21839.83+40432.96+10207.03+94478.55+51828.49</f>
        <v>218786.86</v>
      </c>
      <c r="R17" s="25">
        <v>218786.86</v>
      </c>
      <c r="S17" s="25">
        <f t="shared" si="1"/>
        <v>218786.86</v>
      </c>
      <c r="T17" s="25">
        <f>Q17</f>
        <v>218786.86</v>
      </c>
      <c r="U17" s="22" t="s">
        <v>55</v>
      </c>
    </row>
    <row r="18" spans="1:24" ht="57.75" thickBot="1" x14ac:dyDescent="0.25">
      <c r="A18" s="26" t="s">
        <v>92</v>
      </c>
      <c r="B18" s="27" t="s">
        <v>93</v>
      </c>
      <c r="C18" s="26"/>
      <c r="D18" s="27"/>
      <c r="E18" s="28"/>
      <c r="F18" s="29"/>
      <c r="G18" s="22" t="s">
        <v>94</v>
      </c>
      <c r="H18" s="22" t="s">
        <v>95</v>
      </c>
      <c r="I18" s="26" t="s">
        <v>96</v>
      </c>
      <c r="J18" s="26" t="s">
        <v>97</v>
      </c>
      <c r="K18" s="26" t="s">
        <v>98</v>
      </c>
      <c r="L18" s="25">
        <v>790990.34</v>
      </c>
      <c r="M18" s="26" t="s">
        <v>99</v>
      </c>
      <c r="N18" s="26" t="s">
        <v>98</v>
      </c>
      <c r="O18" s="26"/>
      <c r="P18" s="26" t="s">
        <v>40</v>
      </c>
      <c r="Q18" s="30">
        <v>372621.18</v>
      </c>
      <c r="R18" s="30">
        <f>193957.13+110210.06+68453.99</f>
        <v>372621.18</v>
      </c>
      <c r="S18" s="30">
        <f t="shared" si="1"/>
        <v>372621.18</v>
      </c>
      <c r="T18" s="25">
        <f t="shared" ref="T18" si="2">Q18+R18</f>
        <v>745242.36</v>
      </c>
      <c r="U18" s="26" t="s">
        <v>30</v>
      </c>
    </row>
    <row r="19" spans="1:24" ht="72" thickBot="1" x14ac:dyDescent="0.25">
      <c r="A19" s="22" t="s">
        <v>113</v>
      </c>
      <c r="B19" s="46" t="s">
        <v>114</v>
      </c>
      <c r="C19" s="22"/>
      <c r="D19" s="22"/>
      <c r="E19" s="22"/>
      <c r="F19" s="22"/>
      <c r="G19" s="22" t="s">
        <v>103</v>
      </c>
      <c r="H19" s="22" t="s">
        <v>104</v>
      </c>
      <c r="I19" s="22" t="s">
        <v>115</v>
      </c>
      <c r="J19" s="22" t="s">
        <v>80</v>
      </c>
      <c r="K19" s="22" t="s">
        <v>81</v>
      </c>
      <c r="L19" s="25">
        <v>100258.33</v>
      </c>
      <c r="M19" s="22" t="s">
        <v>82</v>
      </c>
      <c r="N19" s="22" t="s">
        <v>81</v>
      </c>
      <c r="O19" s="25">
        <v>24965.040000000001</v>
      </c>
      <c r="P19" s="22" t="s">
        <v>40</v>
      </c>
      <c r="Q19" s="25">
        <f>24965.04+12675.29+9235.38</f>
        <v>46875.71</v>
      </c>
      <c r="R19" s="25">
        <f>Q19</f>
        <v>46875.71</v>
      </c>
      <c r="S19" s="25">
        <f t="shared" si="1"/>
        <v>46875.71</v>
      </c>
      <c r="T19" s="25">
        <f>69698.77+24965.04+12675.29+9235.38</f>
        <v>116574.48000000001</v>
      </c>
      <c r="U19" s="22" t="s">
        <v>55</v>
      </c>
    </row>
    <row r="20" spans="1:24" ht="100.5" thickBot="1" x14ac:dyDescent="0.25">
      <c r="A20" s="22" t="s">
        <v>108</v>
      </c>
      <c r="B20" s="46" t="s">
        <v>109</v>
      </c>
      <c r="C20" s="22"/>
      <c r="D20" s="22"/>
      <c r="E20" s="22"/>
      <c r="F20" s="22"/>
      <c r="G20" s="22" t="s">
        <v>94</v>
      </c>
      <c r="H20" s="22" t="s">
        <v>95</v>
      </c>
      <c r="I20" s="22" t="s">
        <v>110</v>
      </c>
      <c r="J20" s="22" t="s">
        <v>111</v>
      </c>
      <c r="K20" s="22" t="s">
        <v>98</v>
      </c>
      <c r="L20" s="25">
        <v>218538.83</v>
      </c>
      <c r="M20" s="22" t="s">
        <v>112</v>
      </c>
      <c r="N20" s="22" t="s">
        <v>98</v>
      </c>
      <c r="O20" s="25">
        <f>37963.39</f>
        <v>37963.39</v>
      </c>
      <c r="P20" s="22" t="s">
        <v>40</v>
      </c>
      <c r="Q20" s="25">
        <f>37963.39+41269.73+46568.37+118380.41</f>
        <v>244181.9</v>
      </c>
      <c r="R20" s="25">
        <f>Q20</f>
        <v>244181.9</v>
      </c>
      <c r="S20" s="25">
        <f t="shared" si="1"/>
        <v>244181.9</v>
      </c>
      <c r="T20" s="25">
        <f>31394.97+37963.39+41269.73+46568.37+118380.41</f>
        <v>275576.87</v>
      </c>
      <c r="U20" s="22" t="s">
        <v>55</v>
      </c>
    </row>
    <row r="21" spans="1:24" ht="57.75" thickBot="1" x14ac:dyDescent="0.25">
      <c r="A21" s="22" t="s">
        <v>83</v>
      </c>
      <c r="B21" s="46" t="s">
        <v>84</v>
      </c>
      <c r="C21" s="22"/>
      <c r="D21" s="22"/>
      <c r="E21" s="22"/>
      <c r="F21" s="22"/>
      <c r="G21" s="22" t="s">
        <v>78</v>
      </c>
      <c r="H21" s="22" t="s">
        <v>79</v>
      </c>
      <c r="I21" s="22" t="s">
        <v>85</v>
      </c>
      <c r="J21" s="22" t="s">
        <v>77</v>
      </c>
      <c r="K21" s="22" t="s">
        <v>81</v>
      </c>
      <c r="L21" s="25">
        <v>602639.39</v>
      </c>
      <c r="M21" s="22" t="s">
        <v>86</v>
      </c>
      <c r="N21" s="22" t="s">
        <v>81</v>
      </c>
      <c r="O21" s="47"/>
      <c r="P21" s="22" t="s">
        <v>40</v>
      </c>
      <c r="Q21" s="25">
        <v>172875.76</v>
      </c>
      <c r="R21" s="25">
        <f>28686.85+91964.81+15613.09+36611.01</f>
        <v>172875.76</v>
      </c>
      <c r="S21" s="25">
        <f t="shared" si="1"/>
        <v>172875.76</v>
      </c>
      <c r="T21" s="25">
        <f>Q21</f>
        <v>172875.76</v>
      </c>
      <c r="U21" s="22" t="s">
        <v>30</v>
      </c>
    </row>
    <row r="22" spans="1:24" ht="57.75" thickBot="1" x14ac:dyDescent="0.25">
      <c r="A22" s="22" t="s">
        <v>87</v>
      </c>
      <c r="B22" s="46" t="s">
        <v>88</v>
      </c>
      <c r="C22" s="22"/>
      <c r="D22" s="22"/>
      <c r="E22" s="22"/>
      <c r="F22" s="22"/>
      <c r="G22" s="22" t="s">
        <v>42</v>
      </c>
      <c r="H22" s="22" t="s">
        <v>76</v>
      </c>
      <c r="I22" s="22" t="s">
        <v>89</v>
      </c>
      <c r="J22" s="22" t="s">
        <v>90</v>
      </c>
      <c r="K22" s="22" t="s">
        <v>35</v>
      </c>
      <c r="L22" s="25">
        <v>364066.93</v>
      </c>
      <c r="M22" s="22" t="s">
        <v>126</v>
      </c>
      <c r="N22" s="22" t="s">
        <v>91</v>
      </c>
      <c r="O22" s="25">
        <v>47906.97</v>
      </c>
      <c r="P22" s="22" t="s">
        <v>40</v>
      </c>
      <c r="Q22" s="25">
        <v>386439.73</v>
      </c>
      <c r="R22" s="25">
        <f>227372.18+65078.61+46081.97+47906.97</f>
        <v>386439.73</v>
      </c>
      <c r="S22" s="25">
        <f t="shared" si="1"/>
        <v>386439.73</v>
      </c>
      <c r="T22" s="25">
        <f>Q22</f>
        <v>386439.73</v>
      </c>
      <c r="U22" s="22" t="s">
        <v>55</v>
      </c>
    </row>
    <row r="23" spans="1:24" ht="86.25" thickBot="1" x14ac:dyDescent="0.25">
      <c r="A23" s="22" t="s">
        <v>101</v>
      </c>
      <c r="B23" s="46" t="s">
        <v>102</v>
      </c>
      <c r="C23" s="22"/>
      <c r="D23" s="22"/>
      <c r="E23" s="22"/>
      <c r="F23" s="22"/>
      <c r="G23" s="22" t="s">
        <v>103</v>
      </c>
      <c r="H23" s="22" t="s">
        <v>104</v>
      </c>
      <c r="I23" s="22" t="s">
        <v>105</v>
      </c>
      <c r="J23" s="22" t="s">
        <v>106</v>
      </c>
      <c r="K23" s="22" t="s">
        <v>100</v>
      </c>
      <c r="L23" s="25">
        <v>152121.17000000001</v>
      </c>
      <c r="M23" s="22" t="s">
        <v>107</v>
      </c>
      <c r="N23" s="22" t="s">
        <v>117</v>
      </c>
      <c r="O23" s="47"/>
      <c r="P23" s="22" t="s">
        <v>40</v>
      </c>
      <c r="Q23" s="25">
        <f>L23-110828.85</f>
        <v>41292.320000000007</v>
      </c>
      <c r="R23" s="25">
        <f>39027.24+71801.61</f>
        <v>110828.85</v>
      </c>
      <c r="S23" s="25">
        <f t="shared" si="1"/>
        <v>110828.85</v>
      </c>
      <c r="T23" s="25">
        <f t="shared" ref="T23" si="3">Q23+R23</f>
        <v>152121.17000000001</v>
      </c>
      <c r="U23" s="22" t="s">
        <v>55</v>
      </c>
    </row>
    <row r="24" spans="1:24" ht="100.5" thickBot="1" x14ac:dyDescent="0.25">
      <c r="A24" s="26" t="s">
        <v>118</v>
      </c>
      <c r="B24" s="27" t="s">
        <v>119</v>
      </c>
      <c r="C24" s="26"/>
      <c r="D24" s="27"/>
      <c r="E24" s="28"/>
      <c r="F24" s="29"/>
      <c r="G24" s="22" t="s">
        <v>120</v>
      </c>
      <c r="H24" s="22" t="s">
        <v>121</v>
      </c>
      <c r="I24" s="26" t="s">
        <v>122</v>
      </c>
      <c r="J24" s="26" t="s">
        <v>123</v>
      </c>
      <c r="K24" s="26" t="s">
        <v>124</v>
      </c>
      <c r="L24" s="25">
        <v>94665.22</v>
      </c>
      <c r="M24" s="26" t="s">
        <v>125</v>
      </c>
      <c r="N24" s="26"/>
      <c r="O24" s="26"/>
      <c r="P24" s="26" t="s">
        <v>62</v>
      </c>
      <c r="Q24" s="30">
        <v>0</v>
      </c>
      <c r="R24" s="30">
        <v>94665.22</v>
      </c>
      <c r="S24" s="30">
        <f t="shared" ref="S24:S37" si="4">R24</f>
        <v>94665.22</v>
      </c>
      <c r="T24" s="25">
        <f>R24</f>
        <v>94665.22</v>
      </c>
      <c r="U24" s="26" t="s">
        <v>55</v>
      </c>
    </row>
    <row r="25" spans="1:24" ht="86.25" thickBot="1" x14ac:dyDescent="0.25">
      <c r="A25" s="26" t="s">
        <v>128</v>
      </c>
      <c r="B25" s="27" t="s">
        <v>129</v>
      </c>
      <c r="C25" s="26"/>
      <c r="D25" s="27"/>
      <c r="E25" s="28"/>
      <c r="F25" s="29"/>
      <c r="G25" s="22" t="s">
        <v>130</v>
      </c>
      <c r="H25" s="22" t="s">
        <v>131</v>
      </c>
      <c r="I25" s="26" t="s">
        <v>132</v>
      </c>
      <c r="J25" s="26" t="s">
        <v>133</v>
      </c>
      <c r="K25" s="26" t="s">
        <v>134</v>
      </c>
      <c r="L25" s="25">
        <v>87614.399999999994</v>
      </c>
      <c r="M25" s="26" t="s">
        <v>135</v>
      </c>
      <c r="N25" s="26"/>
      <c r="O25" s="26"/>
      <c r="P25" s="26" t="s">
        <v>62</v>
      </c>
      <c r="Q25" s="30">
        <v>0</v>
      </c>
      <c r="R25" s="30">
        <f>35453.9+28931.8+23228.7</f>
        <v>87614.399999999994</v>
      </c>
      <c r="S25" s="30">
        <f t="shared" si="4"/>
        <v>87614.399999999994</v>
      </c>
      <c r="T25" s="25">
        <f t="shared" ref="T25:T37" si="5">Q25+R25</f>
        <v>87614.399999999994</v>
      </c>
      <c r="U25" s="26" t="s">
        <v>55</v>
      </c>
    </row>
    <row r="26" spans="1:24" ht="86.25" thickBot="1" x14ac:dyDescent="0.25">
      <c r="A26" s="26" t="s">
        <v>136</v>
      </c>
      <c r="B26" s="27" t="s">
        <v>137</v>
      </c>
      <c r="C26" s="26"/>
      <c r="D26" s="27"/>
      <c r="E26" s="28"/>
      <c r="F26" s="29"/>
      <c r="G26" s="22" t="s">
        <v>138</v>
      </c>
      <c r="H26" s="22" t="s">
        <v>139</v>
      </c>
      <c r="I26" s="26" t="s">
        <v>140</v>
      </c>
      <c r="J26" s="26" t="s">
        <v>133</v>
      </c>
      <c r="K26" s="26" t="s">
        <v>91</v>
      </c>
      <c r="L26" s="25">
        <v>82818.899999999994</v>
      </c>
      <c r="M26" s="26" t="s">
        <v>141</v>
      </c>
      <c r="N26" s="26"/>
      <c r="O26" s="26"/>
      <c r="P26" s="26" t="s">
        <v>62</v>
      </c>
      <c r="Q26" s="30">
        <v>0</v>
      </c>
      <c r="R26" s="30">
        <f>30512.2+29236.15+23070.5</f>
        <v>82818.850000000006</v>
      </c>
      <c r="S26" s="30">
        <f t="shared" si="4"/>
        <v>82818.850000000006</v>
      </c>
      <c r="T26" s="25">
        <f t="shared" si="5"/>
        <v>82818.850000000006</v>
      </c>
      <c r="U26" s="26" t="s">
        <v>55</v>
      </c>
    </row>
    <row r="27" spans="1:24" ht="43.5" thickBot="1" x14ac:dyDescent="0.25">
      <c r="A27" s="22" t="s">
        <v>142</v>
      </c>
      <c r="B27" s="23" t="s">
        <v>143</v>
      </c>
      <c r="C27" s="22"/>
      <c r="D27" s="22"/>
      <c r="E27" s="22"/>
      <c r="F27" s="22"/>
      <c r="G27" s="22" t="s">
        <v>144</v>
      </c>
      <c r="H27" s="22" t="s">
        <v>145</v>
      </c>
      <c r="I27" s="22"/>
      <c r="J27" s="22" t="s">
        <v>146</v>
      </c>
      <c r="K27" s="22" t="s">
        <v>91</v>
      </c>
      <c r="L27" s="25">
        <v>91103.71</v>
      </c>
      <c r="M27" s="22" t="s">
        <v>147</v>
      </c>
      <c r="N27" s="22"/>
      <c r="O27" s="47"/>
      <c r="P27" s="22" t="s">
        <v>40</v>
      </c>
      <c r="Q27" s="25">
        <v>0</v>
      </c>
      <c r="R27" s="25">
        <f>20746.92+37505.19+32851.05</f>
        <v>91103.16</v>
      </c>
      <c r="S27" s="25">
        <f t="shared" si="4"/>
        <v>91103.16</v>
      </c>
      <c r="T27" s="25">
        <f t="shared" si="5"/>
        <v>91103.16</v>
      </c>
      <c r="U27" s="22" t="s">
        <v>55</v>
      </c>
    </row>
    <row r="28" spans="1:24" ht="72" thickBot="1" x14ac:dyDescent="0.25">
      <c r="A28" s="22" t="s">
        <v>148</v>
      </c>
      <c r="B28" s="23" t="s">
        <v>149</v>
      </c>
      <c r="C28" s="22"/>
      <c r="D28" s="22"/>
      <c r="E28" s="22"/>
      <c r="F28" s="22"/>
      <c r="G28" s="22" t="s">
        <v>138</v>
      </c>
      <c r="H28" s="22" t="s">
        <v>139</v>
      </c>
      <c r="I28" s="22"/>
      <c r="J28" s="22" t="s">
        <v>150</v>
      </c>
      <c r="K28" s="22" t="s">
        <v>91</v>
      </c>
      <c r="L28" s="25">
        <v>91479.13</v>
      </c>
      <c r="M28" s="22" t="s">
        <v>151</v>
      </c>
      <c r="N28" s="22"/>
      <c r="O28" s="47"/>
      <c r="P28" s="22" t="s">
        <v>40</v>
      </c>
      <c r="Q28" s="25">
        <v>0</v>
      </c>
      <c r="R28" s="25">
        <f>31504.67+34051.87+25922.59</f>
        <v>91479.13</v>
      </c>
      <c r="S28" s="25">
        <f t="shared" si="4"/>
        <v>91479.13</v>
      </c>
      <c r="T28" s="25">
        <f t="shared" si="5"/>
        <v>91479.13</v>
      </c>
      <c r="U28" s="22" t="s">
        <v>55</v>
      </c>
    </row>
    <row r="29" spans="1:24" ht="72" thickBot="1" x14ac:dyDescent="0.25">
      <c r="A29" s="26" t="s">
        <v>152</v>
      </c>
      <c r="B29" s="27" t="s">
        <v>153</v>
      </c>
      <c r="C29" s="26"/>
      <c r="D29" s="27"/>
      <c r="E29" s="28"/>
      <c r="F29" s="29"/>
      <c r="G29" s="22" t="s">
        <v>130</v>
      </c>
      <c r="H29" s="22" t="s">
        <v>131</v>
      </c>
      <c r="I29" s="26"/>
      <c r="J29" s="26" t="s">
        <v>154</v>
      </c>
      <c r="K29" s="26" t="s">
        <v>155</v>
      </c>
      <c r="L29" s="25">
        <v>30744.54</v>
      </c>
      <c r="M29" s="26" t="s">
        <v>156</v>
      </c>
      <c r="N29" s="26"/>
      <c r="O29" s="26"/>
      <c r="P29" s="26" t="s">
        <v>40</v>
      </c>
      <c r="Q29" s="30">
        <v>0</v>
      </c>
      <c r="R29" s="30">
        <v>30744.54</v>
      </c>
      <c r="S29" s="30">
        <f t="shared" si="4"/>
        <v>30744.54</v>
      </c>
      <c r="T29" s="25">
        <f t="shared" si="5"/>
        <v>30744.54</v>
      </c>
      <c r="U29" s="26" t="s">
        <v>55</v>
      </c>
    </row>
    <row r="30" spans="1:24" ht="57.75" thickBot="1" x14ac:dyDescent="0.25">
      <c r="A30" s="26" t="s">
        <v>157</v>
      </c>
      <c r="B30" s="27" t="s">
        <v>158</v>
      </c>
      <c r="C30" s="26"/>
      <c r="D30" s="27"/>
      <c r="E30" s="28"/>
      <c r="F30" s="29"/>
      <c r="G30" s="22" t="s">
        <v>130</v>
      </c>
      <c r="H30" s="22" t="s">
        <v>131</v>
      </c>
      <c r="I30" s="26" t="s">
        <v>159</v>
      </c>
      <c r="J30" s="26" t="s">
        <v>160</v>
      </c>
      <c r="K30" s="26" t="s">
        <v>124</v>
      </c>
      <c r="L30" s="25">
        <v>140798.57999999999</v>
      </c>
      <c r="M30" s="26" t="s">
        <v>161</v>
      </c>
      <c r="N30" s="26"/>
      <c r="O30" s="25">
        <v>27499.27</v>
      </c>
      <c r="P30" s="26" t="s">
        <v>40</v>
      </c>
      <c r="Q30" s="30">
        <v>0</v>
      </c>
      <c r="R30" s="30">
        <f>57336.14+48986.61+31813.59+27499.27</f>
        <v>165635.60999999999</v>
      </c>
      <c r="S30" s="30">
        <f t="shared" si="4"/>
        <v>165635.60999999999</v>
      </c>
      <c r="T30" s="25">
        <f t="shared" si="5"/>
        <v>165635.60999999999</v>
      </c>
      <c r="U30" s="26" t="s">
        <v>55</v>
      </c>
      <c r="X30" s="32"/>
    </row>
    <row r="31" spans="1:24" ht="72" thickBot="1" x14ac:dyDescent="0.25">
      <c r="A31" s="22" t="s">
        <v>162</v>
      </c>
      <c r="B31" s="46" t="s">
        <v>163</v>
      </c>
      <c r="C31" s="22"/>
      <c r="D31" s="22"/>
      <c r="E31" s="22"/>
      <c r="F31" s="22"/>
      <c r="G31" s="22" t="s">
        <v>164</v>
      </c>
      <c r="H31" s="22" t="s">
        <v>165</v>
      </c>
      <c r="I31" s="22" t="s">
        <v>166</v>
      </c>
      <c r="J31" s="22" t="s">
        <v>167</v>
      </c>
      <c r="K31" s="22" t="s">
        <v>124</v>
      </c>
      <c r="L31" s="25">
        <v>504965.16</v>
      </c>
      <c r="M31" s="22" t="s">
        <v>168</v>
      </c>
      <c r="N31" s="22"/>
      <c r="O31" s="25">
        <f>65346.01+77531.31</f>
        <v>142877.32</v>
      </c>
      <c r="P31" s="22" t="s">
        <v>40</v>
      </c>
      <c r="Q31" s="25">
        <v>0</v>
      </c>
      <c r="R31" s="25">
        <f>29813.77+82979.14+58200.25+65346.01+77531.31+42229.31+40610.78+70995.07</f>
        <v>467705.63999999996</v>
      </c>
      <c r="S31" s="25">
        <f t="shared" si="4"/>
        <v>467705.63999999996</v>
      </c>
      <c r="T31" s="25">
        <f t="shared" si="5"/>
        <v>467705.63999999996</v>
      </c>
      <c r="U31" s="22" t="s">
        <v>30</v>
      </c>
      <c r="W31" s="33"/>
    </row>
    <row r="32" spans="1:24" ht="100.5" thickBot="1" x14ac:dyDescent="0.25">
      <c r="A32" s="26" t="s">
        <v>169</v>
      </c>
      <c r="B32" s="27" t="s">
        <v>203</v>
      </c>
      <c r="C32" s="26"/>
      <c r="D32" s="27"/>
      <c r="E32" s="28"/>
      <c r="F32" s="29"/>
      <c r="G32" s="22" t="s">
        <v>170</v>
      </c>
      <c r="H32" s="22" t="s">
        <v>171</v>
      </c>
      <c r="I32" s="26" t="s">
        <v>172</v>
      </c>
      <c r="J32" s="26" t="s">
        <v>173</v>
      </c>
      <c r="K32" s="26" t="s">
        <v>35</v>
      </c>
      <c r="L32" s="25">
        <v>1509300</v>
      </c>
      <c r="M32" s="26" t="s">
        <v>174</v>
      </c>
      <c r="N32" s="26"/>
      <c r="O32" s="26"/>
      <c r="P32" s="26" t="s">
        <v>62</v>
      </c>
      <c r="Q32" s="30">
        <v>0</v>
      </c>
      <c r="R32" s="30">
        <f>60000+34999.8+60000+34999.8+34999.8+60000+62887.5+180000</f>
        <v>527886.89999999991</v>
      </c>
      <c r="S32" s="30">
        <f t="shared" si="4"/>
        <v>527886.89999999991</v>
      </c>
      <c r="T32" s="25">
        <f t="shared" si="5"/>
        <v>527886.89999999991</v>
      </c>
      <c r="U32" s="26" t="s">
        <v>30</v>
      </c>
    </row>
    <row r="33" spans="1:21" ht="72" thickBot="1" x14ac:dyDescent="0.25">
      <c r="A33" s="48" t="s">
        <v>175</v>
      </c>
      <c r="B33" s="27" t="s">
        <v>176</v>
      </c>
      <c r="C33" s="26"/>
      <c r="D33" s="27"/>
      <c r="E33" s="28"/>
      <c r="F33" s="29"/>
      <c r="G33" s="22" t="s">
        <v>177</v>
      </c>
      <c r="H33" s="22" t="s">
        <v>178</v>
      </c>
      <c r="I33" s="26" t="s">
        <v>179</v>
      </c>
      <c r="J33" s="26" t="s">
        <v>180</v>
      </c>
      <c r="K33" s="26" t="s">
        <v>35</v>
      </c>
      <c r="L33" s="49">
        <v>210572.77</v>
      </c>
      <c r="M33" s="26" t="s">
        <v>181</v>
      </c>
      <c r="N33" s="26"/>
      <c r="O33" s="26"/>
      <c r="P33" s="26" t="s">
        <v>40</v>
      </c>
      <c r="Q33" s="30">
        <v>0</v>
      </c>
      <c r="R33" s="30">
        <f>19480.57+15774.49+15670.45</f>
        <v>50925.509999999995</v>
      </c>
      <c r="S33" s="30">
        <f t="shared" si="4"/>
        <v>50925.509999999995</v>
      </c>
      <c r="T33" s="25">
        <f t="shared" si="5"/>
        <v>50925.509999999995</v>
      </c>
      <c r="U33" s="26" t="s">
        <v>30</v>
      </c>
    </row>
    <row r="34" spans="1:21" ht="100.5" thickBot="1" x14ac:dyDescent="0.25">
      <c r="A34" s="22" t="s">
        <v>182</v>
      </c>
      <c r="B34" s="27" t="s">
        <v>183</v>
      </c>
      <c r="C34" s="26"/>
      <c r="D34" s="27"/>
      <c r="E34" s="28"/>
      <c r="F34" s="29"/>
      <c r="G34" s="22" t="s">
        <v>120</v>
      </c>
      <c r="H34" s="22" t="s">
        <v>184</v>
      </c>
      <c r="I34" s="26" t="s">
        <v>185</v>
      </c>
      <c r="J34" s="26" t="s">
        <v>186</v>
      </c>
      <c r="K34" s="26" t="s">
        <v>35</v>
      </c>
      <c r="L34" s="28">
        <v>769528.44</v>
      </c>
      <c r="M34" s="26" t="s">
        <v>187</v>
      </c>
      <c r="N34" s="26"/>
      <c r="O34" s="26"/>
      <c r="P34" s="26" t="s">
        <v>40</v>
      </c>
      <c r="Q34" s="30">
        <v>0</v>
      </c>
      <c r="R34" s="30">
        <f>54000+28231.95+410649.05</f>
        <v>492881</v>
      </c>
      <c r="S34" s="30">
        <f t="shared" si="4"/>
        <v>492881</v>
      </c>
      <c r="T34" s="25">
        <f t="shared" si="5"/>
        <v>492881</v>
      </c>
      <c r="U34" s="26" t="s">
        <v>30</v>
      </c>
    </row>
    <row r="35" spans="1:21" ht="57.75" thickBot="1" x14ac:dyDescent="0.25">
      <c r="A35" s="22" t="s">
        <v>188</v>
      </c>
      <c r="B35" s="27" t="s">
        <v>189</v>
      </c>
      <c r="C35" s="26"/>
      <c r="D35" s="27"/>
      <c r="E35" s="28"/>
      <c r="F35" s="29"/>
      <c r="G35" s="22" t="s">
        <v>190</v>
      </c>
      <c r="H35" s="22" t="s">
        <v>191</v>
      </c>
      <c r="I35" s="26"/>
      <c r="J35" s="26" t="s">
        <v>192</v>
      </c>
      <c r="K35" s="26" t="s">
        <v>91</v>
      </c>
      <c r="L35" s="28">
        <v>93773.11</v>
      </c>
      <c r="M35" s="26" t="s">
        <v>193</v>
      </c>
      <c r="N35" s="26"/>
      <c r="O35" s="30"/>
      <c r="P35" s="26" t="s">
        <v>40</v>
      </c>
      <c r="Q35" s="30">
        <v>0</v>
      </c>
      <c r="R35" s="30">
        <v>93773.11</v>
      </c>
      <c r="S35" s="30">
        <f t="shared" si="4"/>
        <v>93773.11</v>
      </c>
      <c r="T35" s="25">
        <f t="shared" si="5"/>
        <v>93773.11</v>
      </c>
      <c r="U35" s="26" t="s">
        <v>55</v>
      </c>
    </row>
    <row r="36" spans="1:21" ht="57.75" thickBot="1" x14ac:dyDescent="0.25">
      <c r="A36" s="22" t="s">
        <v>194</v>
      </c>
      <c r="B36" s="27" t="s">
        <v>195</v>
      </c>
      <c r="C36" s="26"/>
      <c r="D36" s="27"/>
      <c r="E36" s="28"/>
      <c r="F36" s="29"/>
      <c r="G36" s="22" t="s">
        <v>130</v>
      </c>
      <c r="H36" s="22" t="s">
        <v>131</v>
      </c>
      <c r="I36" s="26"/>
      <c r="J36" s="26" t="s">
        <v>196</v>
      </c>
      <c r="K36" s="26" t="s">
        <v>155</v>
      </c>
      <c r="L36" s="28">
        <v>28051.88</v>
      </c>
      <c r="M36" s="26" t="s">
        <v>197</v>
      </c>
      <c r="N36" s="26"/>
      <c r="O36" s="30"/>
      <c r="P36" s="26" t="s">
        <v>62</v>
      </c>
      <c r="Q36" s="30">
        <v>0</v>
      </c>
      <c r="R36" s="30">
        <v>28051.88</v>
      </c>
      <c r="S36" s="30">
        <f t="shared" si="4"/>
        <v>28051.88</v>
      </c>
      <c r="T36" s="25">
        <f t="shared" si="5"/>
        <v>28051.88</v>
      </c>
      <c r="U36" s="26" t="s">
        <v>55</v>
      </c>
    </row>
    <row r="37" spans="1:21" ht="43.5" thickBot="1" x14ac:dyDescent="0.25">
      <c r="A37" s="22" t="s">
        <v>198</v>
      </c>
      <c r="B37" s="27" t="s">
        <v>199</v>
      </c>
      <c r="C37" s="26"/>
      <c r="D37" s="27"/>
      <c r="E37" s="28"/>
      <c r="F37" s="29"/>
      <c r="G37" s="22" t="s">
        <v>190</v>
      </c>
      <c r="H37" s="22" t="s">
        <v>191</v>
      </c>
      <c r="I37" s="26"/>
      <c r="J37" s="26" t="s">
        <v>200</v>
      </c>
      <c r="K37" s="26" t="s">
        <v>201</v>
      </c>
      <c r="L37" s="28">
        <v>20575.03</v>
      </c>
      <c r="M37" s="26" t="s">
        <v>202</v>
      </c>
      <c r="N37" s="26"/>
      <c r="O37" s="30"/>
      <c r="P37" s="26" t="s">
        <v>62</v>
      </c>
      <c r="Q37" s="30">
        <v>0</v>
      </c>
      <c r="R37" s="30">
        <v>20575.03</v>
      </c>
      <c r="S37" s="30">
        <f t="shared" si="4"/>
        <v>20575.03</v>
      </c>
      <c r="T37" s="25">
        <f t="shared" si="5"/>
        <v>20575.03</v>
      </c>
      <c r="U37" s="26" t="s">
        <v>55</v>
      </c>
    </row>
    <row r="38" spans="1:21" ht="15" thickBot="1" x14ac:dyDescent="0.25">
      <c r="A38" s="22"/>
      <c r="B38" s="27"/>
      <c r="C38" s="26"/>
      <c r="D38" s="27"/>
      <c r="E38" s="28"/>
      <c r="F38" s="29"/>
      <c r="G38" s="22"/>
      <c r="H38" s="22"/>
      <c r="I38" s="26"/>
      <c r="J38" s="26"/>
      <c r="K38" s="26"/>
      <c r="L38" s="28"/>
      <c r="M38" s="26"/>
      <c r="N38" s="26"/>
      <c r="O38" s="26"/>
      <c r="P38" s="26"/>
      <c r="Q38" s="30"/>
      <c r="R38" s="30"/>
      <c r="S38" s="30"/>
      <c r="T38" s="25"/>
      <c r="U38" s="26"/>
    </row>
    <row r="39" spans="1:21" ht="15.75" thickBot="1" x14ac:dyDescent="0.25">
      <c r="A39" s="34" t="s">
        <v>75</v>
      </c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10"/>
      <c r="Q39" s="11">
        <f>Q13+Q14+Q15+Q16+Q17+Q18+Q19+Q20+Q21+Q22+Q23+Q24+Q25+Q26+Q27+Q28+Q29+Q30+Q31+Q32+Q33+Q34+Q35+Q36+Q37</f>
        <v>2256743.1299999994</v>
      </c>
      <c r="R39" s="11">
        <f>R13+R14+R15+R16+R17+R18+R19+R20+R21+R22+R23+R24+R25+R26+R27+R28+R29+R30+R31+R32+R33+R34+R35+R36+R37</f>
        <v>4736734.1399999997</v>
      </c>
      <c r="S39" s="11">
        <f>S13+S14+S15+S16+S17+S18+S19+S20+S21+S22+S23+S24+S25+S26+S27+S28+S29+S30+S31+S32+S33+S34+S35+S36+S37</f>
        <v>4736734.1399999997</v>
      </c>
      <c r="T39" s="12">
        <f>T13+T14+T15+T16+T17+T18+T19+T20+T21+T22+T23+T24+T25+T26+T27+T28+T29+T30+T31+T32+T33+T34+T35+T36+T37</f>
        <v>5824735.3600000003</v>
      </c>
      <c r="U39" s="31"/>
    </row>
    <row r="40" spans="1:21" ht="14.25" x14ac:dyDescent="0.2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</row>
    <row r="41" spans="1:21" ht="14.25" x14ac:dyDescent="0.2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</row>
    <row r="42" spans="1:21" ht="14.25" x14ac:dyDescent="0.2">
      <c r="A42" s="15"/>
      <c r="B42" s="13"/>
      <c r="C42" s="15"/>
      <c r="D42" s="16"/>
      <c r="E42" s="16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</row>
    <row r="43" spans="1:21" ht="14.25" x14ac:dyDescent="0.2">
      <c r="A43" s="15"/>
      <c r="B43" s="13"/>
      <c r="C43" s="15"/>
      <c r="D43" s="16"/>
      <c r="E43" s="16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</row>
    <row r="44" spans="1:21" ht="15.75" x14ac:dyDescent="0.2">
      <c r="A44" s="17"/>
      <c r="B44" s="17"/>
      <c r="C44" s="17"/>
      <c r="D44" s="18"/>
      <c r="E44" s="18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</row>
    <row r="45" spans="1:21" ht="15" x14ac:dyDescent="0.2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9"/>
      <c r="L45" s="17"/>
      <c r="M45" s="17"/>
      <c r="N45" s="17"/>
      <c r="O45" s="17"/>
      <c r="P45" s="17"/>
      <c r="Q45" s="17"/>
      <c r="R45" s="17"/>
      <c r="S45" s="17"/>
      <c r="T45" s="17"/>
      <c r="U45" s="17"/>
    </row>
    <row r="46" spans="1:21" x14ac:dyDescent="0.2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1"/>
      <c r="L46" s="20"/>
      <c r="M46" s="20"/>
      <c r="N46" s="20"/>
      <c r="O46" s="20"/>
      <c r="P46" s="20"/>
      <c r="Q46" s="20"/>
      <c r="R46" s="20"/>
      <c r="S46" s="20"/>
      <c r="T46" s="20"/>
      <c r="U46" s="20"/>
    </row>
    <row r="47" spans="1:21" x14ac:dyDescent="0.2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1"/>
      <c r="L47" s="20"/>
      <c r="M47" s="20"/>
      <c r="N47" s="20"/>
      <c r="O47" s="20"/>
      <c r="P47" s="20"/>
      <c r="Q47" s="20"/>
      <c r="R47" s="20"/>
      <c r="S47" s="20"/>
      <c r="T47" s="20"/>
      <c r="U47" s="20"/>
    </row>
    <row r="48" spans="1:21" x14ac:dyDescent="0.2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1"/>
      <c r="L48" s="20"/>
      <c r="M48" s="20"/>
      <c r="N48" s="20"/>
      <c r="O48" s="20"/>
      <c r="P48" s="20"/>
      <c r="Q48" s="20"/>
      <c r="R48" s="20"/>
      <c r="S48" s="20"/>
      <c r="T48" s="20"/>
      <c r="U48" s="20"/>
    </row>
    <row r="49" spans="1:21" x14ac:dyDescent="0.2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1"/>
      <c r="L49" s="20"/>
      <c r="M49" s="20"/>
      <c r="N49" s="20"/>
      <c r="O49" s="20"/>
      <c r="P49" s="20"/>
      <c r="Q49" s="20"/>
      <c r="R49" s="20"/>
      <c r="S49" s="20"/>
      <c r="T49" s="20"/>
      <c r="U49" s="20"/>
    </row>
    <row r="50" spans="1:21" x14ac:dyDescent="0.2">
      <c r="K50" s="9"/>
    </row>
    <row r="51" spans="1:21" x14ac:dyDescent="0.2">
      <c r="K51" s="9"/>
    </row>
    <row r="52" spans="1:21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9"/>
      <c r="L52" s="5"/>
      <c r="M52" s="5"/>
      <c r="N52" s="5"/>
      <c r="O52" s="5"/>
      <c r="P52" s="5"/>
      <c r="Q52" s="5"/>
      <c r="R52" s="5"/>
      <c r="S52" s="5"/>
      <c r="T52" s="5"/>
      <c r="U52" s="5"/>
    </row>
    <row r="53" spans="1:21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9"/>
      <c r="L53" s="5"/>
      <c r="M53" s="5"/>
      <c r="N53" s="5"/>
      <c r="O53" s="5"/>
      <c r="P53" s="5"/>
      <c r="Q53" s="5"/>
      <c r="R53" s="5"/>
      <c r="S53" s="5"/>
      <c r="T53" s="5"/>
      <c r="U53" s="5"/>
    </row>
    <row r="54" spans="1:21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9"/>
      <c r="L54" s="5"/>
      <c r="M54" s="5"/>
      <c r="N54" s="5"/>
      <c r="O54" s="5"/>
      <c r="P54" s="5"/>
      <c r="Q54" s="5"/>
      <c r="R54" s="5"/>
      <c r="S54" s="5"/>
      <c r="T54" s="5"/>
      <c r="U54" s="5"/>
    </row>
    <row r="55" spans="1:21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9"/>
      <c r="L55" s="5"/>
      <c r="M55" s="5"/>
      <c r="N55" s="5"/>
      <c r="O55" s="5"/>
      <c r="P55" s="5"/>
      <c r="Q55" s="5"/>
      <c r="R55" s="5"/>
      <c r="S55" s="5"/>
      <c r="T55" s="5"/>
      <c r="U55" s="5"/>
    </row>
    <row r="56" spans="1:21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9"/>
      <c r="L56" s="5"/>
      <c r="M56" s="5"/>
      <c r="N56" s="5"/>
      <c r="O56" s="5"/>
      <c r="P56" s="5"/>
      <c r="Q56" s="5"/>
      <c r="R56" s="5"/>
      <c r="S56" s="5"/>
      <c r="T56" s="5"/>
      <c r="U56" s="5"/>
    </row>
    <row r="57" spans="1:21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8"/>
      <c r="L57" s="5"/>
      <c r="M57" s="5"/>
      <c r="N57" s="5"/>
      <c r="O57" s="5"/>
      <c r="P57" s="5"/>
      <c r="Q57" s="5"/>
      <c r="R57" s="5"/>
      <c r="S57" s="5"/>
      <c r="T57" s="5"/>
      <c r="U57" s="5"/>
    </row>
    <row r="58" spans="1:21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8"/>
      <c r="L58" s="5"/>
      <c r="M58" s="5"/>
      <c r="N58" s="5"/>
      <c r="O58" s="5"/>
      <c r="P58" s="5"/>
      <c r="Q58" s="5"/>
      <c r="R58" s="5"/>
      <c r="S58" s="5"/>
      <c r="T58" s="5"/>
      <c r="U58" s="5"/>
    </row>
    <row r="59" spans="1:2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8"/>
      <c r="L59" s="5"/>
      <c r="M59" s="5"/>
      <c r="N59" s="5"/>
      <c r="O59" s="5"/>
      <c r="P59" s="5"/>
      <c r="Q59" s="5"/>
      <c r="R59" s="5"/>
      <c r="S59" s="5"/>
      <c r="T59" s="5"/>
      <c r="U59" s="5"/>
    </row>
    <row r="60" spans="1:21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8"/>
      <c r="L60" s="5"/>
      <c r="M60" s="5"/>
      <c r="N60" s="5"/>
      <c r="O60" s="5"/>
      <c r="P60" s="5"/>
      <c r="Q60" s="5"/>
      <c r="R60" s="5"/>
      <c r="S60" s="5"/>
      <c r="T60" s="5"/>
      <c r="U60" s="5"/>
    </row>
    <row r="61" spans="1:21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8"/>
      <c r="L61" s="5"/>
      <c r="M61" s="5"/>
      <c r="N61" s="5"/>
      <c r="O61" s="5"/>
      <c r="P61" s="5"/>
      <c r="Q61" s="5"/>
      <c r="R61" s="5"/>
      <c r="S61" s="5"/>
      <c r="T61" s="5"/>
      <c r="U61" s="5"/>
    </row>
    <row r="62" spans="1:2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8"/>
      <c r="L62" s="5"/>
      <c r="M62" s="5"/>
      <c r="N62" s="5"/>
      <c r="O62" s="5"/>
      <c r="P62" s="5"/>
      <c r="Q62" s="5"/>
      <c r="R62" s="5"/>
      <c r="S62" s="5"/>
      <c r="T62" s="5"/>
      <c r="U62" s="5"/>
    </row>
    <row r="63" spans="1:21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8"/>
      <c r="L63" s="5"/>
      <c r="M63" s="5"/>
      <c r="N63" s="5"/>
      <c r="O63" s="5"/>
      <c r="P63" s="5"/>
      <c r="Q63" s="5"/>
      <c r="R63" s="5"/>
      <c r="S63" s="5"/>
      <c r="T63" s="5"/>
      <c r="U63" s="5"/>
    </row>
  </sheetData>
  <mergeCells count="21">
    <mergeCell ref="I7:K7"/>
    <mergeCell ref="I8:M8"/>
    <mergeCell ref="I11:M11"/>
    <mergeCell ref="S11:S12"/>
    <mergeCell ref="R11:R12"/>
    <mergeCell ref="A39:O39"/>
    <mergeCell ref="A4:U4"/>
    <mergeCell ref="A5:U5"/>
    <mergeCell ref="B11:B12"/>
    <mergeCell ref="G11:H11"/>
    <mergeCell ref="C11:F11"/>
    <mergeCell ref="P11:P12"/>
    <mergeCell ref="A10:M10"/>
    <mergeCell ref="T10:T12"/>
    <mergeCell ref="U10:U12"/>
    <mergeCell ref="Q11:Q12"/>
    <mergeCell ref="P10:S10"/>
    <mergeCell ref="A11:A12"/>
    <mergeCell ref="N11:O11"/>
    <mergeCell ref="N10:O10"/>
    <mergeCell ref="A8:D8"/>
  </mergeCells>
  <phoneticPr fontId="1" type="noConversion"/>
  <printOptions horizontalCentered="1"/>
  <pageMargins left="0.19685039370078741" right="0.19685039370078741" top="1.08" bottom="0.98425196850393704" header="0.51181102362204722" footer="0.51181102362204722"/>
  <pageSetup paperSize="9" scale="37" fitToHeight="0" orientation="landscape" horizontalDpi="360" verticalDpi="360" r:id="rId1"/>
  <headerFooter alignWithMargins="0">
    <oddFooter>&amp;CPáginas &amp;P a &amp;N</oddFooter>
  </headerFooter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CONSOLIDADO</vt:lpstr>
      <vt:lpstr>CONSOLIDADO!Area_de_impressao</vt:lpstr>
    </vt:vector>
  </TitlesOfParts>
  <Company>TCE-PE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TCE</dc:creator>
  <cp:lastModifiedBy>prpro</cp:lastModifiedBy>
  <cp:lastPrinted>2022-02-16T17:23:24Z</cp:lastPrinted>
  <dcterms:created xsi:type="dcterms:W3CDTF">2007-03-13T10:46:47Z</dcterms:created>
  <dcterms:modified xsi:type="dcterms:W3CDTF">2022-03-23T15:25:14Z</dcterms:modified>
</cp:coreProperties>
</file>